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NSDF Website Data\"/>
    </mc:Choice>
  </mc:AlternateContent>
  <bookViews>
    <workbookView xWindow="0" yWindow="0" windowWidth="28800" windowHeight="12165"/>
  </bookViews>
  <sheets>
    <sheet name="Total Projects from 2020-21" sheetId="1" r:id="rId1"/>
  </sheets>
  <definedNames>
    <definedName name="_xlnm._FilterDatabase" localSheetId="0" hidden="1">'Total Projects from 2020-21'!$D$1:$D$136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M48" i="1"/>
  <c r="M45" i="1"/>
  <c r="O45" i="1" s="1"/>
  <c r="G45" i="1"/>
  <c r="L40" i="1"/>
  <c r="M38" i="1"/>
  <c r="M35" i="1"/>
  <c r="K30" i="1"/>
  <c r="K28" i="1"/>
  <c r="O28" i="1" s="1"/>
  <c r="J23" i="1"/>
  <c r="O23" i="1" s="1"/>
  <c r="K22" i="1"/>
  <c r="O22" i="1" s="1"/>
  <c r="K17" i="1"/>
  <c r="O17" i="1" s="1"/>
  <c r="K12" i="1"/>
  <c r="O4" i="1"/>
  <c r="N54" i="1"/>
  <c r="I54" i="1"/>
  <c r="O53" i="1"/>
  <c r="O52" i="1"/>
  <c r="O51" i="1"/>
  <c r="O50" i="1"/>
  <c r="O49" i="1"/>
  <c r="O48" i="1"/>
  <c r="O47" i="1"/>
  <c r="O46" i="1"/>
  <c r="O44" i="1"/>
  <c r="O43" i="1"/>
  <c r="O42" i="1"/>
  <c r="O41" i="1"/>
  <c r="L54" i="1"/>
  <c r="O39" i="1"/>
  <c r="O37" i="1"/>
  <c r="O36" i="1"/>
  <c r="O35" i="1"/>
  <c r="O34" i="1"/>
  <c r="O33" i="1"/>
  <c r="O32" i="1"/>
  <c r="O31" i="1"/>
  <c r="O30" i="1"/>
  <c r="O29" i="1"/>
  <c r="O27" i="1"/>
  <c r="O26" i="1"/>
  <c r="O25" i="1"/>
  <c r="O24" i="1"/>
  <c r="O21" i="1"/>
  <c r="O20" i="1"/>
  <c r="O19" i="1"/>
  <c r="O18" i="1"/>
  <c r="O16" i="1"/>
  <c r="O15" i="1"/>
  <c r="O14" i="1"/>
  <c r="O13" i="1"/>
  <c r="O11" i="1"/>
  <c r="O10" i="1"/>
  <c r="O9" i="1"/>
  <c r="O8" i="1"/>
  <c r="O7" i="1"/>
  <c r="O6" i="1"/>
  <c r="O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M54" i="1" l="1"/>
  <c r="O38" i="1"/>
  <c r="J54" i="1"/>
  <c r="G54" i="1"/>
  <c r="K54" i="1"/>
  <c r="O12" i="1"/>
  <c r="O40" i="1"/>
  <c r="O54" i="1" l="1"/>
</calcChain>
</file>

<file path=xl/sharedStrings.xml><?xml version="1.0" encoding="utf-8"?>
<sst xmlns="http://schemas.openxmlformats.org/spreadsheetml/2006/main" count="272" uniqueCount="171">
  <si>
    <t>S.No.</t>
  </si>
  <si>
    <t>States</t>
  </si>
  <si>
    <t>Name of the Organizations</t>
  </si>
  <si>
    <t xml:space="preserve">Object </t>
  </si>
  <si>
    <t>Purpose</t>
  </si>
  <si>
    <t xml:space="preserve">Sanction Date </t>
  </si>
  <si>
    <t>Sanctioned Amount (in Rs.)</t>
  </si>
  <si>
    <t>2020-21</t>
  </si>
  <si>
    <t>2021-22</t>
  </si>
  <si>
    <t>2022-23</t>
  </si>
  <si>
    <t>2023-24</t>
  </si>
  <si>
    <t>2024-25</t>
  </si>
  <si>
    <t>2025-26</t>
  </si>
  <si>
    <t>2026-27</t>
  </si>
  <si>
    <t>Total (In Rs.)</t>
  </si>
  <si>
    <t>Equipment</t>
  </si>
  <si>
    <t>Delhi</t>
  </si>
  <si>
    <t>Sports Promotion</t>
  </si>
  <si>
    <t>Sports Authority of India</t>
  </si>
  <si>
    <t>Training</t>
  </si>
  <si>
    <t>Infrastructure</t>
  </si>
  <si>
    <t>Tournament</t>
  </si>
  <si>
    <t>Assam</t>
  </si>
  <si>
    <t>Himachal Pradesh</t>
  </si>
  <si>
    <t>Haryana</t>
  </si>
  <si>
    <t>Uttar Pradesh</t>
  </si>
  <si>
    <t>Punjab</t>
  </si>
  <si>
    <t>Madhya Pradesh</t>
  </si>
  <si>
    <t>Maharashtra</t>
  </si>
  <si>
    <t>Telangana</t>
  </si>
  <si>
    <t>Karnataka</t>
  </si>
  <si>
    <t xml:space="preserve"> </t>
  </si>
  <si>
    <t>Nagaland</t>
  </si>
  <si>
    <t>Roll Ball Fedration of India</t>
  </si>
  <si>
    <t>For Conduct of World Cup in December 2015 /2019 in India</t>
  </si>
  <si>
    <t>17.12.2015 &amp; 02.12.2019</t>
  </si>
  <si>
    <t>Dibrugarh District Sports Association</t>
  </si>
  <si>
    <t>For Renovation of the existing Indoor Stadium and Modernization of outdoor stadium of Dibrugarh</t>
  </si>
  <si>
    <t>08.02.2016</t>
  </si>
  <si>
    <t>UP Badminton Association, Lucknow, Uttar Pradesh</t>
  </si>
  <si>
    <t>For Construction of 100 Bedded Hostel for Badminton Players at UP Badminton Academy, Lucknow, Uttar Pradesh</t>
  </si>
  <si>
    <t>18.07.2016</t>
  </si>
  <si>
    <t>SAI-Gopichand National Badminton Academy, Hyderabad (Telangana)</t>
  </si>
  <si>
    <t>For Support to Gopichand National Badminton Academy, Hyderabad  Academy for training of players and ancillary expenses-recurring cost</t>
  </si>
  <si>
    <t>15.12.2016</t>
  </si>
  <si>
    <t>Har Har Mahadev Seva Bhavi Sanstha, Dhule</t>
  </si>
  <si>
    <t>For Renovation of wrestling academy of Har Har Mahadev Vyayam Shala, dhule(Maharashtra)</t>
  </si>
  <si>
    <t>29.03.2018</t>
  </si>
  <si>
    <t>Karnam Malleswari Foundation</t>
  </si>
  <si>
    <t>For Setting up of National Weightlifting  and Powerlifting High Performance Training and Coaching centre at Jagadhri, Yamuna Nagar (Haryana)</t>
  </si>
  <si>
    <t>25.05.2018</t>
  </si>
  <si>
    <t>Rajasthan</t>
  </si>
  <si>
    <t>Anju Bobby Sports Foundation</t>
  </si>
  <si>
    <t>For construction of the International Standard Synthetic Athletic Track/ Allied Facilities &amp; Allied Athletic Training.</t>
  </si>
  <si>
    <t>26.09.2019</t>
  </si>
  <si>
    <t>Guru Nanak Dev University</t>
  </si>
  <si>
    <t>For creation / up-gradation of of Sports infrastructure in the University Campus</t>
  </si>
  <si>
    <t>30.09.2019</t>
  </si>
  <si>
    <t>Arunachal Pradesh</t>
  </si>
  <si>
    <t>Lakshmibai National Institute of Physical Educaion &amp; Sports, Gwalior</t>
  </si>
  <si>
    <t>31.10.2019</t>
  </si>
  <si>
    <t>Akhil Bhartiya Vanvasi Kalyan Ashram, Kanpur.</t>
  </si>
  <si>
    <t>For Organizing 22nd  National Vanvasi Archery and Kabaddi competition</t>
  </si>
  <si>
    <t>19.12.2019</t>
  </si>
  <si>
    <t>SAI-for Archery Equipment for 9 Non-TOPS Archers</t>
  </si>
  <si>
    <t>27.04.2020</t>
  </si>
  <si>
    <t>SAI-for Bicycles, riding cycles through Cycling Federation of India.</t>
  </si>
  <si>
    <t>09.06.2020</t>
  </si>
  <si>
    <t>Civil Services Officers’ Institute CSOI, Delhi</t>
  </si>
  <si>
    <t>For construction /renovation of the sport facilities at the campus with Gym Equipment etc.</t>
  </si>
  <si>
    <t>10.03.2021</t>
  </si>
  <si>
    <t>08.04.2021</t>
  </si>
  <si>
    <t>Department of Sports (NSDF), Arunachal Pradesh</t>
  </si>
  <si>
    <t>For Civil Work and Installation of Open Air Gym at 26 District HQ of Arunachal Pradesh</t>
  </si>
  <si>
    <t>04.06.2021</t>
  </si>
  <si>
    <t>Golf Foundation</t>
  </si>
  <si>
    <t>For Conducting National Level Golf Tournament</t>
  </si>
  <si>
    <t>30.09.2021</t>
  </si>
  <si>
    <t>Central Civil Services Cultural &amp; Sports Board (CCSCSB), Delhi</t>
  </si>
  <si>
    <t xml:space="preserve">For construction /renovation of the Sport facilities at the campus of CCSCSB </t>
  </si>
  <si>
    <t>20.12.2021</t>
  </si>
  <si>
    <t>Maldives</t>
  </si>
  <si>
    <t>For Cricket Board of Maldives</t>
  </si>
  <si>
    <t>27.01.2022</t>
  </si>
  <si>
    <t>SAI/Target Olympic Podium Scheme</t>
  </si>
  <si>
    <t>11.03.2022</t>
  </si>
  <si>
    <t>For Construction of two Court Badminton Hall at 15 locations of Arunachal Pradesh</t>
  </si>
  <si>
    <t>16.03.2022</t>
  </si>
  <si>
    <t>Delhi Golf Society</t>
  </si>
  <si>
    <t>For conducting Golf Championships-Tournaments</t>
  </si>
  <si>
    <t>16.08.2022</t>
  </si>
  <si>
    <t>14.09.2022</t>
  </si>
  <si>
    <t>Yogeshwar Dutt Sports &amp; Education Trust</t>
  </si>
  <si>
    <t>For Construction of Wrestling Hall at Rohtak, Haryana</t>
  </si>
  <si>
    <t>09.11.2022</t>
  </si>
  <si>
    <t>Gujarat</t>
  </si>
  <si>
    <t>Allocated budget for setting up of centre of Excellence  in Nutrition Supplements testing for sportsperson (National Forensic Science University, Gandhinagar)</t>
  </si>
  <si>
    <t>18.01.2023</t>
  </si>
  <si>
    <t>Establishment of National Centre for "Testing of Nutritional Supplements" serving the National Mission on Anti Doping at NIPER, Hyderabad</t>
  </si>
  <si>
    <t>03.05.2023</t>
  </si>
  <si>
    <t>For Preparatory work for establishment of an Exclusive Elite Sports Training Centre for Para- Athletes at Gandhinagar, Gujarat</t>
  </si>
  <si>
    <t>25.05.2023</t>
  </si>
  <si>
    <t xml:space="preserve">Sports Authority of India </t>
  </si>
  <si>
    <t>20.06.2023</t>
  </si>
  <si>
    <t>For procurement of gifting of cricket items to the Cricket Association of Jamaica</t>
  </si>
  <si>
    <t>Vidya Foundation</t>
  </si>
  <si>
    <t xml:space="preserve">For promotion &amp; development in rural area of Himachal Pradesh  </t>
  </si>
  <si>
    <t>04.09.2023</t>
  </si>
  <si>
    <t>27.10.2023</t>
  </si>
  <si>
    <t xml:space="preserve">For gifting of cricket items to St. Vincent and the Grenadines West Indies and Cricket Association of Jamaica. </t>
  </si>
  <si>
    <t>05.02.2024</t>
  </si>
  <si>
    <t>07.02.2024</t>
  </si>
  <si>
    <t>TOPS General (ONGC Foundation)</t>
  </si>
  <si>
    <t>11.03.2024</t>
  </si>
  <si>
    <t xml:space="preserve">NAPTC, NAP, and NAP (IR) Battalion in Nagaland </t>
  </si>
  <si>
    <t>For the renovation of building and supply of gymnasium equipment for NAPTC, NAP and NAP (IR) battalion in Nagaland.</t>
  </si>
  <si>
    <t>12.03.2024</t>
  </si>
  <si>
    <t>14.03.2024</t>
  </si>
  <si>
    <t>-</t>
  </si>
  <si>
    <t>Vanvasi Kalyan Parishad, Kotra, Rajasthan</t>
  </si>
  <si>
    <t>For the construction of spectator's gallery with utility building, resurfacing work of athletic track and practise football ground.</t>
  </si>
  <si>
    <t>Rohan Bopanna Tennis Development Foundation, Bangalore</t>
  </si>
  <si>
    <t>Training &amp; Coaching</t>
  </si>
  <si>
    <t>For the India Tennis Development project in the Rohan Bopanna Tennis Academy.</t>
  </si>
  <si>
    <t>Anand Niketan College, Warora (Maharogi Sewa Samiti)</t>
  </si>
  <si>
    <t>For creation of multipurpose hall for indoor games</t>
  </si>
  <si>
    <t>15.03.2024</t>
  </si>
  <si>
    <t>Central Government Employees Residents Welfare Association (RWA), Moti Bagh</t>
  </si>
  <si>
    <t>For upgradation/rennovation of sports infrastructure at New Moti Bagh Residential Complex, New Delhi</t>
  </si>
  <si>
    <t>07.06.2024</t>
  </si>
  <si>
    <t>Chhatisgarh</t>
  </si>
  <si>
    <t>Vanvasi Kalyan Samiti, Chhatisgarh</t>
  </si>
  <si>
    <t>For conduct of 24th All India Level Sports Competition at Raipur, Chhattisgarh in December, 2024 (26th to 31st December, 24)</t>
  </si>
  <si>
    <t>11.12.2024</t>
  </si>
  <si>
    <t>Hind Ayan Foundation</t>
  </si>
  <si>
    <t>For conduct of Delhi to Pune Cycle Expedition.</t>
  </si>
  <si>
    <t>11.02.2025</t>
  </si>
  <si>
    <t>Target Olympic Podium Scheme (TOPS)</t>
  </si>
  <si>
    <t xml:space="preserve">Equipments </t>
  </si>
  <si>
    <t>03.09.2025</t>
  </si>
  <si>
    <t>For Conduct open selection trials from 18.09.25 to 20.09.25 in the discipline of Kurash for upcoming Championship, 2025 at SAI RC, Bhopal</t>
  </si>
  <si>
    <t>26.09.2025</t>
  </si>
  <si>
    <t>Bangalore</t>
  </si>
  <si>
    <t>10.12.2025</t>
  </si>
  <si>
    <t>TOPS-General (HUDCO-Housing and Urban Development Corporation Ltd.</t>
  </si>
  <si>
    <t>23.06.2025</t>
  </si>
  <si>
    <t xml:space="preserve">06.12.2024 &amp; 18.03.2025 </t>
  </si>
  <si>
    <t>09.02.2026</t>
  </si>
  <si>
    <t>11.02.2026</t>
  </si>
  <si>
    <t>13.05.2026</t>
  </si>
  <si>
    <t>For the project strengthening sports infrastructure, athlete safety, and operational efficiency at the NCOEs under SAI located at Mumbai and Chhatrpati Sambhaji Nagar</t>
  </si>
  <si>
    <t>16.06.2026</t>
  </si>
  <si>
    <t>TOTAL</t>
  </si>
  <si>
    <t>Amount ( Rs in Lakh)</t>
  </si>
  <si>
    <t>NSDF Assistance to Organizations/Academies for Infrastructure, Training &amp; Equipments and Sports Promotion since 2020-21 (Total Projects including MoU projects)</t>
  </si>
  <si>
    <t>For construction of 400 bedded hostel with furniture  at LNIPE Gwalior (CIL Contribution)</t>
  </si>
  <si>
    <t>SAI Centre Bangalore-for construction of 330 bedded Hostel with furniture (CIL Contribution)</t>
  </si>
  <si>
    <t>To Boxing, Athletics and Badminton sports ( REC-Foundation)</t>
  </si>
  <si>
    <t xml:space="preserve">To support Archery sports (NTPC Foundation)  </t>
  </si>
  <si>
    <t>National Forensic Science University, Gandhinagar (NFSU)</t>
  </si>
  <si>
    <t>For purchase of weightlifting equipment for development of the grassroots level (GIC Contribution)</t>
  </si>
  <si>
    <t>For supporting the ASMITA Khelo India Hockey Women's Legue program (Ultragenc R&amp;T Pvt. Ltd. Contribution)</t>
  </si>
  <si>
    <t xml:space="preserve"> Support 30 number of female athletes for Mid and long distance (IOCL-Indian Oil Corporation Ltd. Tied fund for </t>
  </si>
  <si>
    <t>For further release to PCI for equipments &amp; other in connection with organizing Para Athletics Championship at New Delhi (Tied fund of GIC).</t>
  </si>
  <si>
    <t>For Wrestling Hall at STC, Dharwad, under SAI NSSC, Bangalore (Zerodha Broking Ltd.)</t>
  </si>
  <si>
    <t>Construction of Integrated High Performance Sports Science  Centre at SAI, Bengaluru (HAL-Hindustan Aeronautics Limited)</t>
  </si>
  <si>
    <t>For Support Eqestrian Discipline (Jindal Steel Limited)</t>
  </si>
  <si>
    <t>For Support Eqestrian Discipline (Carysil Limited)</t>
  </si>
  <si>
    <t>Empowering Equistrian Poroject (E-Factor Experiences Limited)</t>
  </si>
  <si>
    <r>
      <t>National Institute of Pharmaceutical Education and Research</t>
    </r>
    <r>
      <rPr>
        <sz val="12"/>
        <rFont val="Times New Roman"/>
        <family val="1"/>
      </rPr>
      <t> (NIPER), Hyderabad</t>
    </r>
  </si>
  <si>
    <t>For construction high performance centre,Sonepat (CIL Contribution)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</si>
</sst>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/>
    </xf>
    <xf numFmtId="1" fontId="5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vertical="top" wrapText="1"/>
    </xf>
    <xf numFmtId="43" fontId="6" fillId="0" borderId="1" xfId="2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vertical="top"/>
    </xf>
    <xf numFmtId="2" fontId="3" fillId="0" borderId="1" xfId="2" applyNumberFormat="1" applyFont="1" applyFill="1" applyBorder="1" applyAlignment="1">
      <alignment horizontal="left" vertical="top"/>
    </xf>
    <xf numFmtId="0" fontId="4" fillId="0" borderId="0" xfId="0" applyFont="1" applyFill="1"/>
    <xf numFmtId="2" fontId="4" fillId="0" borderId="1" xfId="0" applyNumberFormat="1" applyFont="1" applyFill="1" applyBorder="1" applyAlignment="1">
      <alignment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43" fontId="3" fillId="0" borderId="1" xfId="1" applyFont="1" applyFill="1" applyBorder="1" applyAlignment="1">
      <alignment horizontal="right" vertical="top" wrapText="1"/>
    </xf>
    <xf numFmtId="165" fontId="3" fillId="0" borderId="1" xfId="2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vertical="top"/>
    </xf>
    <xf numFmtId="43" fontId="3" fillId="0" borderId="1" xfId="2" applyFont="1" applyBorder="1" applyAlignment="1">
      <alignment vertical="top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left" vertical="top" wrapText="1"/>
    </xf>
    <xf numFmtId="43" fontId="7" fillId="0" borderId="1" xfId="2" applyFont="1" applyFill="1" applyBorder="1" applyAlignment="1">
      <alignment horizontal="center" vertical="top"/>
    </xf>
    <xf numFmtId="43" fontId="7" fillId="0" borderId="1" xfId="2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vertical="top"/>
    </xf>
    <xf numFmtId="43" fontId="3" fillId="0" borderId="0" xfId="2" applyFont="1" applyFill="1"/>
    <xf numFmtId="0" fontId="4" fillId="0" borderId="0" xfId="0" applyFont="1" applyFill="1" applyAlignment="1">
      <alignment horizontal="left" vertical="top"/>
    </xf>
    <xf numFmtId="0" fontId="3" fillId="0" borderId="2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1" fontId="2" fillId="0" borderId="0" xfId="0" applyNumberFormat="1" applyFont="1" applyFill="1" applyAlignment="1">
      <alignment horizontal="center" vertical="top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workbookViewId="0">
      <pane ySplit="3" topLeftCell="A46" activePane="bottomLeft" state="frozen"/>
      <selection pane="bottomLeft" activeCell="E53" sqref="E53"/>
    </sheetView>
  </sheetViews>
  <sheetFormatPr defaultColWidth="9.140625" defaultRowHeight="15.75" x14ac:dyDescent="0.25"/>
  <cols>
    <col min="1" max="1" width="6.42578125" style="31" bestFit="1" customWidth="1"/>
    <col min="2" max="3" width="13.5703125" style="31" customWidth="1"/>
    <col min="4" max="4" width="29" style="2" customWidth="1"/>
    <col min="5" max="5" width="40.5703125" style="3" customWidth="1"/>
    <col min="6" max="6" width="14.5703125" style="3" customWidth="1"/>
    <col min="7" max="7" width="14.28515625" style="3" customWidth="1"/>
    <col min="8" max="14" width="12" style="1" customWidth="1"/>
    <col min="15" max="15" width="12" style="30" customWidth="1"/>
    <col min="16" max="16" width="14" style="1" customWidth="1"/>
    <col min="17" max="17" width="19.7109375" style="1" customWidth="1"/>
    <col min="18" max="16384" width="9.140625" style="1"/>
  </cols>
  <sheetData>
    <row r="1" spans="1:17" x14ac:dyDescent="0.25">
      <c r="A1" s="34" t="s">
        <v>154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7" x14ac:dyDescent="0.25">
      <c r="A2" s="35" t="s">
        <v>153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7" ht="47.25" x14ac:dyDescent="0.25">
      <c r="A3" s="4" t="s">
        <v>0</v>
      </c>
      <c r="B3" s="5" t="s">
        <v>1</v>
      </c>
      <c r="C3" s="5" t="s">
        <v>3</v>
      </c>
      <c r="D3" s="6" t="s">
        <v>2</v>
      </c>
      <c r="E3" s="5" t="s">
        <v>4</v>
      </c>
      <c r="F3" s="5" t="s">
        <v>5</v>
      </c>
      <c r="G3" s="7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7" t="s">
        <v>14</v>
      </c>
    </row>
    <row r="4" spans="1:17" ht="31.5" x14ac:dyDescent="0.25">
      <c r="A4" s="9">
        <v>1</v>
      </c>
      <c r="B4" s="10" t="s">
        <v>28</v>
      </c>
      <c r="C4" s="12" t="s">
        <v>17</v>
      </c>
      <c r="D4" s="12" t="s">
        <v>33</v>
      </c>
      <c r="E4" s="10" t="s">
        <v>34</v>
      </c>
      <c r="F4" s="13" t="s">
        <v>35</v>
      </c>
      <c r="G4" s="14">
        <v>20</v>
      </c>
      <c r="H4" s="14">
        <v>1.25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f t="shared" ref="O4:O35" si="0">SUM(H4:N4)</f>
        <v>1.25</v>
      </c>
      <c r="Q4" s="1">
        <v>100000</v>
      </c>
    </row>
    <row r="5" spans="1:17" ht="47.25" x14ac:dyDescent="0.25">
      <c r="A5" s="9">
        <f t="shared" ref="A5:A53" si="1">A4+1</f>
        <v>2</v>
      </c>
      <c r="B5" s="10" t="s">
        <v>22</v>
      </c>
      <c r="C5" s="12" t="s">
        <v>20</v>
      </c>
      <c r="D5" s="12" t="s">
        <v>36</v>
      </c>
      <c r="E5" s="10" t="s">
        <v>37</v>
      </c>
      <c r="F5" s="13" t="s">
        <v>38</v>
      </c>
      <c r="G5" s="14">
        <v>491</v>
      </c>
      <c r="H5" s="14">
        <v>147.30000000000001</v>
      </c>
      <c r="I5" s="14">
        <v>0</v>
      </c>
      <c r="J5" s="14">
        <v>147.30000000000001</v>
      </c>
      <c r="K5" s="14">
        <v>0</v>
      </c>
      <c r="L5" s="14">
        <v>0</v>
      </c>
      <c r="M5" s="14">
        <v>0</v>
      </c>
      <c r="N5" s="14">
        <v>0</v>
      </c>
      <c r="O5" s="14">
        <f t="shared" si="0"/>
        <v>294.60000000000002</v>
      </c>
    </row>
    <row r="6" spans="1:17" ht="47.25" x14ac:dyDescent="0.25">
      <c r="A6" s="9">
        <f t="shared" si="1"/>
        <v>3</v>
      </c>
      <c r="B6" s="10" t="s">
        <v>25</v>
      </c>
      <c r="C6" s="12" t="s">
        <v>20</v>
      </c>
      <c r="D6" s="12" t="s">
        <v>39</v>
      </c>
      <c r="E6" s="10" t="s">
        <v>40</v>
      </c>
      <c r="F6" s="13" t="s">
        <v>41</v>
      </c>
      <c r="G6" s="14">
        <v>500</v>
      </c>
      <c r="H6" s="14">
        <v>0</v>
      </c>
      <c r="I6" s="14">
        <v>0</v>
      </c>
      <c r="J6" s="14">
        <v>0</v>
      </c>
      <c r="K6" s="14">
        <v>0</v>
      </c>
      <c r="L6" s="14">
        <v>75</v>
      </c>
      <c r="M6" s="14">
        <v>0</v>
      </c>
      <c r="N6" s="14">
        <v>0</v>
      </c>
      <c r="O6" s="14">
        <f t="shared" si="0"/>
        <v>75</v>
      </c>
    </row>
    <row r="7" spans="1:17" ht="63" x14ac:dyDescent="0.25">
      <c r="A7" s="9">
        <f t="shared" si="1"/>
        <v>4</v>
      </c>
      <c r="B7" s="10" t="s">
        <v>29</v>
      </c>
      <c r="C7" s="12" t="s">
        <v>19</v>
      </c>
      <c r="D7" s="12" t="s">
        <v>42</v>
      </c>
      <c r="E7" s="10" t="s">
        <v>43</v>
      </c>
      <c r="F7" s="13" t="s">
        <v>44</v>
      </c>
      <c r="G7" s="14">
        <v>900</v>
      </c>
      <c r="H7" s="14">
        <v>0</v>
      </c>
      <c r="I7" s="14">
        <v>0</v>
      </c>
      <c r="J7" s="14">
        <v>0</v>
      </c>
      <c r="K7" s="14">
        <v>42</v>
      </c>
      <c r="L7" s="14" t="s">
        <v>31</v>
      </c>
      <c r="M7" s="14">
        <v>138.49539999999999</v>
      </c>
      <c r="N7" s="14">
        <v>0</v>
      </c>
      <c r="O7" s="14">
        <f t="shared" si="0"/>
        <v>180.49539999999999</v>
      </c>
    </row>
    <row r="8" spans="1:17" ht="47.25" x14ac:dyDescent="0.25">
      <c r="A8" s="9">
        <f t="shared" si="1"/>
        <v>5</v>
      </c>
      <c r="B8" s="12" t="s">
        <v>28</v>
      </c>
      <c r="C8" s="12" t="s">
        <v>20</v>
      </c>
      <c r="D8" s="12" t="s">
        <v>45</v>
      </c>
      <c r="E8" s="10" t="s">
        <v>46</v>
      </c>
      <c r="F8" s="13" t="s">
        <v>47</v>
      </c>
      <c r="G8" s="14">
        <v>150</v>
      </c>
      <c r="H8" s="14">
        <v>0</v>
      </c>
      <c r="I8" s="14">
        <v>22.5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f t="shared" si="0"/>
        <v>22.5</v>
      </c>
    </row>
    <row r="9" spans="1:17" ht="63" x14ac:dyDescent="0.25">
      <c r="A9" s="9">
        <f t="shared" si="1"/>
        <v>6</v>
      </c>
      <c r="B9" s="10" t="s">
        <v>24</v>
      </c>
      <c r="C9" s="12" t="s">
        <v>20</v>
      </c>
      <c r="D9" s="12" t="s">
        <v>48</v>
      </c>
      <c r="E9" s="10" t="s">
        <v>49</v>
      </c>
      <c r="F9" s="13" t="s">
        <v>50</v>
      </c>
      <c r="G9" s="14">
        <v>500</v>
      </c>
      <c r="H9" s="14">
        <v>0</v>
      </c>
      <c r="I9" s="14">
        <v>150</v>
      </c>
      <c r="J9" s="14">
        <v>75</v>
      </c>
      <c r="K9" s="14">
        <v>0</v>
      </c>
      <c r="L9" s="14">
        <v>0</v>
      </c>
      <c r="M9" s="14">
        <v>0</v>
      </c>
      <c r="N9" s="14">
        <v>0</v>
      </c>
      <c r="O9" s="14">
        <f t="shared" si="0"/>
        <v>225</v>
      </c>
    </row>
    <row r="10" spans="1:17" ht="47.25" x14ac:dyDescent="0.25">
      <c r="A10" s="9">
        <f t="shared" si="1"/>
        <v>7</v>
      </c>
      <c r="B10" s="10" t="s">
        <v>30</v>
      </c>
      <c r="C10" s="12" t="s">
        <v>20</v>
      </c>
      <c r="D10" s="11" t="s">
        <v>52</v>
      </c>
      <c r="E10" s="10" t="s">
        <v>53</v>
      </c>
      <c r="F10" s="13" t="s">
        <v>54</v>
      </c>
      <c r="G10" s="14">
        <v>500</v>
      </c>
      <c r="H10" s="14">
        <v>0</v>
      </c>
      <c r="I10" s="14">
        <v>250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f t="shared" si="0"/>
        <v>250</v>
      </c>
    </row>
    <row r="11" spans="1:17" ht="31.5" x14ac:dyDescent="0.25">
      <c r="A11" s="9">
        <f t="shared" si="1"/>
        <v>8</v>
      </c>
      <c r="B11" s="10" t="s">
        <v>26</v>
      </c>
      <c r="C11" s="12" t="s">
        <v>20</v>
      </c>
      <c r="D11" s="11" t="s">
        <v>55</v>
      </c>
      <c r="E11" s="10" t="s">
        <v>56</v>
      </c>
      <c r="F11" s="13" t="s">
        <v>57</v>
      </c>
      <c r="G11" s="14">
        <v>100</v>
      </c>
      <c r="H11" s="14">
        <v>0</v>
      </c>
      <c r="I11" s="14">
        <v>0</v>
      </c>
      <c r="J11" s="14">
        <v>0</v>
      </c>
      <c r="K11" s="14">
        <v>50</v>
      </c>
      <c r="L11" s="14">
        <v>0</v>
      </c>
      <c r="M11" s="14">
        <v>0</v>
      </c>
      <c r="N11" s="14" t="s">
        <v>31</v>
      </c>
      <c r="O11" s="14">
        <f t="shared" si="0"/>
        <v>50</v>
      </c>
    </row>
    <row r="12" spans="1:17" ht="47.25" x14ac:dyDescent="0.25">
      <c r="A12" s="9">
        <f t="shared" si="1"/>
        <v>9</v>
      </c>
      <c r="B12" s="10" t="s">
        <v>27</v>
      </c>
      <c r="C12" s="12" t="s">
        <v>20</v>
      </c>
      <c r="D12" s="11" t="s">
        <v>59</v>
      </c>
      <c r="E12" s="10" t="s">
        <v>155</v>
      </c>
      <c r="F12" s="13" t="s">
        <v>60</v>
      </c>
      <c r="G12" s="14">
        <v>2500</v>
      </c>
      <c r="H12" s="14">
        <v>0</v>
      </c>
      <c r="I12" s="14">
        <v>1000</v>
      </c>
      <c r="J12" s="14">
        <v>0</v>
      </c>
      <c r="K12" s="14">
        <f>(70000000+55000000)/100000</f>
        <v>1250</v>
      </c>
      <c r="L12" s="14">
        <v>0</v>
      </c>
      <c r="M12" s="14">
        <v>0</v>
      </c>
      <c r="N12" s="14">
        <v>0</v>
      </c>
      <c r="O12" s="14">
        <f t="shared" si="0"/>
        <v>2250</v>
      </c>
    </row>
    <row r="13" spans="1:17" ht="31.5" x14ac:dyDescent="0.25">
      <c r="A13" s="9">
        <f t="shared" si="1"/>
        <v>10</v>
      </c>
      <c r="B13" s="12" t="s">
        <v>25</v>
      </c>
      <c r="C13" s="12" t="s">
        <v>17</v>
      </c>
      <c r="D13" s="11" t="s">
        <v>61</v>
      </c>
      <c r="E13" s="10" t="s">
        <v>62</v>
      </c>
      <c r="F13" s="13" t="s">
        <v>63</v>
      </c>
      <c r="G13" s="14">
        <v>25</v>
      </c>
      <c r="H13" s="14">
        <v>6.25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f t="shared" si="0"/>
        <v>6.25</v>
      </c>
    </row>
    <row r="14" spans="1:17" s="16" customFormat="1" ht="31.5" x14ac:dyDescent="0.25">
      <c r="A14" s="9">
        <f t="shared" si="1"/>
        <v>11</v>
      </c>
      <c r="B14" s="10" t="s">
        <v>16</v>
      </c>
      <c r="C14" s="12" t="s">
        <v>15</v>
      </c>
      <c r="D14" s="11" t="s">
        <v>18</v>
      </c>
      <c r="E14" s="10" t="s">
        <v>64</v>
      </c>
      <c r="F14" s="13" t="s">
        <v>65</v>
      </c>
      <c r="G14" s="14">
        <v>33.731000000000002</v>
      </c>
      <c r="H14" s="14">
        <v>33.731000000000002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f t="shared" si="0"/>
        <v>33.731000000000002</v>
      </c>
    </row>
    <row r="15" spans="1:17" s="16" customFormat="1" ht="31.5" x14ac:dyDescent="0.25">
      <c r="A15" s="9">
        <f t="shared" si="1"/>
        <v>12</v>
      </c>
      <c r="B15" s="10" t="s">
        <v>16</v>
      </c>
      <c r="C15" s="12" t="s">
        <v>15</v>
      </c>
      <c r="D15" s="11" t="s">
        <v>18</v>
      </c>
      <c r="E15" s="10" t="s">
        <v>66</v>
      </c>
      <c r="F15" s="13" t="s">
        <v>67</v>
      </c>
      <c r="G15" s="14">
        <v>50.52</v>
      </c>
      <c r="H15" s="14">
        <v>50.52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f t="shared" si="0"/>
        <v>50.52</v>
      </c>
    </row>
    <row r="16" spans="1:17" s="16" customFormat="1" ht="47.25" x14ac:dyDescent="0.25">
      <c r="A16" s="9">
        <f t="shared" si="1"/>
        <v>13</v>
      </c>
      <c r="B16" s="10" t="s">
        <v>16</v>
      </c>
      <c r="C16" s="12" t="s">
        <v>20</v>
      </c>
      <c r="D16" s="17" t="s">
        <v>68</v>
      </c>
      <c r="E16" s="10" t="s">
        <v>69</v>
      </c>
      <c r="F16" s="13" t="s">
        <v>70</v>
      </c>
      <c r="G16" s="14">
        <v>301.22000000000003</v>
      </c>
      <c r="H16" s="14">
        <v>0</v>
      </c>
      <c r="I16" s="14">
        <v>150.60821999999999</v>
      </c>
      <c r="J16" s="14">
        <v>0</v>
      </c>
      <c r="K16" s="14">
        <v>0</v>
      </c>
      <c r="L16" s="14">
        <v>120.48658</v>
      </c>
      <c r="M16" s="14">
        <v>0</v>
      </c>
      <c r="N16" s="14">
        <v>0</v>
      </c>
      <c r="O16" s="14">
        <f t="shared" si="0"/>
        <v>271.09479999999996</v>
      </c>
    </row>
    <row r="17" spans="1:15" s="16" customFormat="1" ht="47.25" x14ac:dyDescent="0.25">
      <c r="A17" s="9">
        <f t="shared" si="1"/>
        <v>14</v>
      </c>
      <c r="B17" s="10" t="s">
        <v>30</v>
      </c>
      <c r="C17" s="12" t="s">
        <v>20</v>
      </c>
      <c r="D17" s="11" t="s">
        <v>18</v>
      </c>
      <c r="E17" s="10" t="s">
        <v>156</v>
      </c>
      <c r="F17" s="13" t="s">
        <v>71</v>
      </c>
      <c r="G17" s="14">
        <v>2946</v>
      </c>
      <c r="H17" s="14">
        <v>0</v>
      </c>
      <c r="I17" s="14">
        <v>1250</v>
      </c>
      <c r="J17" s="14">
        <v>0</v>
      </c>
      <c r="K17" s="14">
        <f>(50000000+119600000)/100000</f>
        <v>1696</v>
      </c>
      <c r="L17" s="14">
        <v>0</v>
      </c>
      <c r="M17" s="14">
        <v>0</v>
      </c>
      <c r="N17" s="14">
        <v>0</v>
      </c>
      <c r="O17" s="14">
        <f t="shared" si="0"/>
        <v>2946</v>
      </c>
    </row>
    <row r="18" spans="1:15" s="16" customFormat="1" ht="47.25" x14ac:dyDescent="0.25">
      <c r="A18" s="9">
        <f t="shared" si="1"/>
        <v>15</v>
      </c>
      <c r="B18" s="10" t="s">
        <v>58</v>
      </c>
      <c r="C18" s="12" t="s">
        <v>20</v>
      </c>
      <c r="D18" s="17" t="s">
        <v>72</v>
      </c>
      <c r="E18" s="10" t="s">
        <v>73</v>
      </c>
      <c r="F18" s="13" t="s">
        <v>74</v>
      </c>
      <c r="G18" s="14">
        <v>592.94000000000005</v>
      </c>
      <c r="H18" s="14">
        <v>0</v>
      </c>
      <c r="I18" s="14">
        <v>296.47000000000003</v>
      </c>
      <c r="J18" s="14">
        <v>0</v>
      </c>
      <c r="K18" s="14">
        <v>237</v>
      </c>
      <c r="L18" s="14">
        <v>0</v>
      </c>
      <c r="M18" s="14">
        <v>0</v>
      </c>
      <c r="N18" s="14">
        <v>0</v>
      </c>
      <c r="O18" s="14">
        <f t="shared" si="0"/>
        <v>533.47</v>
      </c>
    </row>
    <row r="19" spans="1:15" s="16" customFormat="1" ht="31.5" x14ac:dyDescent="0.25">
      <c r="A19" s="9">
        <f t="shared" si="1"/>
        <v>16</v>
      </c>
      <c r="B19" s="10" t="s">
        <v>16</v>
      </c>
      <c r="C19" s="12" t="s">
        <v>17</v>
      </c>
      <c r="D19" s="17" t="s">
        <v>75</v>
      </c>
      <c r="E19" s="10" t="s">
        <v>76</v>
      </c>
      <c r="F19" s="13" t="s">
        <v>77</v>
      </c>
      <c r="G19" s="14">
        <v>25</v>
      </c>
      <c r="H19" s="14">
        <v>0</v>
      </c>
      <c r="I19" s="14">
        <v>18.75</v>
      </c>
      <c r="J19" s="14">
        <v>6.25</v>
      </c>
      <c r="K19" s="14">
        <v>0</v>
      </c>
      <c r="L19" s="14">
        <v>0</v>
      </c>
      <c r="M19" s="14">
        <v>0</v>
      </c>
      <c r="N19" s="14">
        <v>0</v>
      </c>
      <c r="O19" s="14">
        <f t="shared" si="0"/>
        <v>25</v>
      </c>
    </row>
    <row r="20" spans="1:15" s="16" customFormat="1" ht="47.25" x14ac:dyDescent="0.25">
      <c r="A20" s="9">
        <f t="shared" si="1"/>
        <v>17</v>
      </c>
      <c r="B20" s="10" t="s">
        <v>16</v>
      </c>
      <c r="C20" s="12" t="s">
        <v>20</v>
      </c>
      <c r="D20" s="17" t="s">
        <v>78</v>
      </c>
      <c r="E20" s="10" t="s">
        <v>79</v>
      </c>
      <c r="F20" s="13" t="s">
        <v>80</v>
      </c>
      <c r="G20" s="14">
        <v>155.30000000000001</v>
      </c>
      <c r="H20" s="14">
        <v>0</v>
      </c>
      <c r="I20" s="14">
        <v>77.650000000000006</v>
      </c>
      <c r="J20" s="14">
        <v>0</v>
      </c>
      <c r="K20" s="14">
        <v>77.650000000000006</v>
      </c>
      <c r="L20" s="14">
        <v>0</v>
      </c>
      <c r="M20" s="14">
        <v>0</v>
      </c>
      <c r="N20" s="14">
        <v>0</v>
      </c>
      <c r="O20" s="14">
        <f t="shared" si="0"/>
        <v>155.30000000000001</v>
      </c>
    </row>
    <row r="21" spans="1:15" s="16" customFormat="1" x14ac:dyDescent="0.25">
      <c r="A21" s="9">
        <f t="shared" si="1"/>
        <v>18</v>
      </c>
      <c r="B21" s="10" t="s">
        <v>81</v>
      </c>
      <c r="C21" s="12" t="s">
        <v>15</v>
      </c>
      <c r="D21" s="17" t="s">
        <v>18</v>
      </c>
      <c r="E21" s="10" t="s">
        <v>82</v>
      </c>
      <c r="F21" s="13" t="s">
        <v>83</v>
      </c>
      <c r="G21" s="14">
        <v>53</v>
      </c>
      <c r="H21" s="14">
        <v>0</v>
      </c>
      <c r="I21" s="14">
        <v>53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f t="shared" si="0"/>
        <v>53</v>
      </c>
    </row>
    <row r="22" spans="1:15" s="16" customFormat="1" ht="31.5" x14ac:dyDescent="0.25">
      <c r="A22" s="9">
        <f t="shared" si="1"/>
        <v>19</v>
      </c>
      <c r="B22" s="18" t="s">
        <v>16</v>
      </c>
      <c r="C22" s="18" t="s">
        <v>17</v>
      </c>
      <c r="D22" s="19" t="s">
        <v>84</v>
      </c>
      <c r="E22" s="19" t="s">
        <v>157</v>
      </c>
      <c r="F22" s="13" t="s">
        <v>85</v>
      </c>
      <c r="G22" s="20">
        <v>10000</v>
      </c>
      <c r="H22" s="14">
        <v>0</v>
      </c>
      <c r="I22" s="14">
        <v>0</v>
      </c>
      <c r="J22" s="21">
        <v>1500</v>
      </c>
      <c r="K22" s="21">
        <f>(250000000+210000000)/100000</f>
        <v>4600</v>
      </c>
      <c r="L22" s="21">
        <v>3800</v>
      </c>
      <c r="M22" s="21">
        <v>0</v>
      </c>
      <c r="N22" s="21">
        <v>0</v>
      </c>
      <c r="O22" s="14">
        <f t="shared" si="0"/>
        <v>9900</v>
      </c>
    </row>
    <row r="23" spans="1:15" s="16" customFormat="1" ht="36" customHeight="1" x14ac:dyDescent="0.25">
      <c r="A23" s="9">
        <f t="shared" si="1"/>
        <v>20</v>
      </c>
      <c r="B23" s="10" t="s">
        <v>58</v>
      </c>
      <c r="C23" s="12" t="s">
        <v>20</v>
      </c>
      <c r="D23" s="17" t="s">
        <v>72</v>
      </c>
      <c r="E23" s="10" t="s">
        <v>86</v>
      </c>
      <c r="F23" s="13" t="s">
        <v>87</v>
      </c>
      <c r="G23" s="14">
        <v>2250</v>
      </c>
      <c r="H23" s="14">
        <v>0</v>
      </c>
      <c r="I23" s="14">
        <v>150</v>
      </c>
      <c r="J23" s="14">
        <f>(45000000+45000000)/100000</f>
        <v>900</v>
      </c>
      <c r="K23" s="14">
        <v>840</v>
      </c>
      <c r="L23" s="14">
        <v>0</v>
      </c>
      <c r="M23" s="14">
        <v>0</v>
      </c>
      <c r="N23" s="14">
        <v>0</v>
      </c>
      <c r="O23" s="14">
        <f t="shared" si="0"/>
        <v>1890</v>
      </c>
    </row>
    <row r="24" spans="1:15" s="16" customFormat="1" ht="31.5" x14ac:dyDescent="0.25">
      <c r="A24" s="9">
        <f t="shared" si="1"/>
        <v>21</v>
      </c>
      <c r="B24" s="10" t="s">
        <v>16</v>
      </c>
      <c r="C24" s="12" t="s">
        <v>17</v>
      </c>
      <c r="D24" s="17" t="s">
        <v>88</v>
      </c>
      <c r="E24" s="10" t="s">
        <v>89</v>
      </c>
      <c r="F24" s="13" t="s">
        <v>90</v>
      </c>
      <c r="G24" s="14">
        <v>25</v>
      </c>
      <c r="H24" s="14">
        <v>0</v>
      </c>
      <c r="I24" s="14">
        <v>0</v>
      </c>
      <c r="J24" s="14">
        <v>18.75</v>
      </c>
      <c r="K24" s="14">
        <v>6.25</v>
      </c>
      <c r="L24" s="14">
        <v>0</v>
      </c>
      <c r="M24" s="14">
        <v>0</v>
      </c>
      <c r="N24" s="14">
        <v>0</v>
      </c>
      <c r="O24" s="14">
        <f t="shared" si="0"/>
        <v>25</v>
      </c>
    </row>
    <row r="25" spans="1:15" s="16" customFormat="1" ht="38.25" customHeight="1" x14ac:dyDescent="0.25">
      <c r="A25" s="9">
        <f t="shared" si="1"/>
        <v>22</v>
      </c>
      <c r="B25" s="18" t="s">
        <v>16</v>
      </c>
      <c r="C25" s="18" t="s">
        <v>17</v>
      </c>
      <c r="D25" s="19" t="s">
        <v>84</v>
      </c>
      <c r="E25" s="19" t="s">
        <v>158</v>
      </c>
      <c r="F25" s="13" t="s">
        <v>91</v>
      </c>
      <c r="G25" s="20">
        <v>11500</v>
      </c>
      <c r="H25" s="14">
        <v>0</v>
      </c>
      <c r="I25" s="14">
        <v>0</v>
      </c>
      <c r="J25" s="21">
        <v>750</v>
      </c>
      <c r="K25" s="21">
        <v>500</v>
      </c>
      <c r="L25" s="21">
        <v>1000</v>
      </c>
      <c r="M25" s="21">
        <v>1000</v>
      </c>
      <c r="N25" s="21">
        <v>0</v>
      </c>
      <c r="O25" s="14">
        <f t="shared" si="0"/>
        <v>3250</v>
      </c>
    </row>
    <row r="26" spans="1:15" s="16" customFormat="1" ht="31.5" x14ac:dyDescent="0.25">
      <c r="A26" s="9">
        <f t="shared" si="1"/>
        <v>23</v>
      </c>
      <c r="B26" s="10" t="s">
        <v>24</v>
      </c>
      <c r="C26" s="12" t="s">
        <v>20</v>
      </c>
      <c r="D26" s="17" t="s">
        <v>92</v>
      </c>
      <c r="E26" s="10" t="s">
        <v>93</v>
      </c>
      <c r="F26" s="13" t="s">
        <v>94</v>
      </c>
      <c r="G26" s="14">
        <v>500</v>
      </c>
      <c r="H26" s="14">
        <v>0</v>
      </c>
      <c r="I26" s="14">
        <v>0</v>
      </c>
      <c r="J26" s="14">
        <v>250</v>
      </c>
      <c r="K26" s="14">
        <v>250</v>
      </c>
      <c r="L26" s="14">
        <v>0</v>
      </c>
      <c r="M26" s="14">
        <v>0</v>
      </c>
      <c r="N26" s="14">
        <v>0</v>
      </c>
      <c r="O26" s="14">
        <f t="shared" si="0"/>
        <v>500</v>
      </c>
    </row>
    <row r="27" spans="1:15" s="16" customFormat="1" ht="50.25" customHeight="1" x14ac:dyDescent="0.25">
      <c r="A27" s="9">
        <f t="shared" si="1"/>
        <v>24</v>
      </c>
      <c r="B27" s="10" t="s">
        <v>95</v>
      </c>
      <c r="C27" s="12" t="s">
        <v>20</v>
      </c>
      <c r="D27" s="10" t="s">
        <v>159</v>
      </c>
      <c r="E27" s="10" t="s">
        <v>96</v>
      </c>
      <c r="F27" s="13" t="s">
        <v>97</v>
      </c>
      <c r="G27" s="14">
        <v>600</v>
      </c>
      <c r="H27" s="14">
        <v>0</v>
      </c>
      <c r="I27" s="14">
        <v>0</v>
      </c>
      <c r="J27" s="14">
        <v>300</v>
      </c>
      <c r="K27" s="14">
        <v>300</v>
      </c>
      <c r="L27" s="14">
        <v>0</v>
      </c>
      <c r="M27" s="14">
        <v>0</v>
      </c>
      <c r="N27" s="14">
        <v>0</v>
      </c>
      <c r="O27" s="14">
        <f t="shared" si="0"/>
        <v>600</v>
      </c>
    </row>
    <row r="28" spans="1:15" s="16" customFormat="1" ht="64.5" customHeight="1" x14ac:dyDescent="0.25">
      <c r="A28" s="9">
        <f t="shared" si="1"/>
        <v>25</v>
      </c>
      <c r="B28" s="10" t="s">
        <v>29</v>
      </c>
      <c r="C28" s="12" t="s">
        <v>20</v>
      </c>
      <c r="D28" s="10" t="s">
        <v>169</v>
      </c>
      <c r="E28" s="10" t="s">
        <v>98</v>
      </c>
      <c r="F28" s="15" t="s">
        <v>99</v>
      </c>
      <c r="G28" s="14">
        <v>631.20000000000005</v>
      </c>
      <c r="H28" s="14">
        <v>0</v>
      </c>
      <c r="I28" s="14">
        <v>0</v>
      </c>
      <c r="J28" s="14">
        <v>0</v>
      </c>
      <c r="K28" s="14">
        <f>(30000000+30000000)/100000</f>
        <v>600</v>
      </c>
      <c r="L28" s="14">
        <v>0</v>
      </c>
      <c r="M28" s="14">
        <v>0</v>
      </c>
      <c r="N28" s="14">
        <v>0</v>
      </c>
      <c r="O28" s="14">
        <f t="shared" si="0"/>
        <v>600</v>
      </c>
    </row>
    <row r="29" spans="1:15" s="16" customFormat="1" ht="60.75" customHeight="1" x14ac:dyDescent="0.25">
      <c r="A29" s="9">
        <f t="shared" si="1"/>
        <v>26</v>
      </c>
      <c r="B29" s="10" t="s">
        <v>95</v>
      </c>
      <c r="C29" s="12" t="s">
        <v>20</v>
      </c>
      <c r="D29" s="10" t="s">
        <v>18</v>
      </c>
      <c r="E29" s="10" t="s">
        <v>100</v>
      </c>
      <c r="F29" s="15" t="s">
        <v>101</v>
      </c>
      <c r="G29" s="14">
        <v>1000</v>
      </c>
      <c r="H29" s="14">
        <v>0</v>
      </c>
      <c r="I29" s="14">
        <v>0</v>
      </c>
      <c r="J29" s="14">
        <v>0</v>
      </c>
      <c r="K29" s="14">
        <v>300</v>
      </c>
      <c r="L29" s="14">
        <v>700</v>
      </c>
      <c r="M29" s="14">
        <v>0</v>
      </c>
      <c r="N29" s="14">
        <v>0</v>
      </c>
      <c r="O29" s="14">
        <f t="shared" si="0"/>
        <v>1000</v>
      </c>
    </row>
    <row r="30" spans="1:15" s="16" customFormat="1" ht="54.75" customHeight="1" x14ac:dyDescent="0.25">
      <c r="A30" s="9">
        <f t="shared" si="1"/>
        <v>27</v>
      </c>
      <c r="B30" s="10" t="s">
        <v>16</v>
      </c>
      <c r="C30" s="10" t="s">
        <v>15</v>
      </c>
      <c r="D30" s="10" t="s">
        <v>102</v>
      </c>
      <c r="E30" s="10" t="s">
        <v>160</v>
      </c>
      <c r="F30" s="15" t="s">
        <v>103</v>
      </c>
      <c r="G30" s="14">
        <v>385.32900000000001</v>
      </c>
      <c r="H30" s="14">
        <v>0</v>
      </c>
      <c r="I30" s="14">
        <v>0</v>
      </c>
      <c r="J30" s="14">
        <v>0</v>
      </c>
      <c r="K30" s="14">
        <f>(20000000+14650000)/100000</f>
        <v>346.5</v>
      </c>
      <c r="L30" s="14">
        <v>38.829000000000001</v>
      </c>
      <c r="M30" s="14">
        <v>0</v>
      </c>
      <c r="N30" s="14">
        <v>0</v>
      </c>
      <c r="O30" s="14">
        <f t="shared" si="0"/>
        <v>385.32900000000001</v>
      </c>
    </row>
    <row r="31" spans="1:15" s="16" customFormat="1" ht="41.25" customHeight="1" x14ac:dyDescent="0.25">
      <c r="A31" s="9">
        <f t="shared" si="1"/>
        <v>28</v>
      </c>
      <c r="B31" s="10" t="s">
        <v>16</v>
      </c>
      <c r="C31" s="10" t="s">
        <v>15</v>
      </c>
      <c r="D31" s="10" t="s">
        <v>18</v>
      </c>
      <c r="E31" s="10" t="s">
        <v>104</v>
      </c>
      <c r="F31" s="15" t="s">
        <v>103</v>
      </c>
      <c r="G31" s="14">
        <v>46.233110000000003</v>
      </c>
      <c r="H31" s="14">
        <v>0</v>
      </c>
      <c r="I31" s="14">
        <v>0</v>
      </c>
      <c r="J31" s="14">
        <v>0</v>
      </c>
      <c r="K31" s="14">
        <v>46.233110000000003</v>
      </c>
      <c r="L31" s="14">
        <v>0</v>
      </c>
      <c r="M31" s="14">
        <v>0</v>
      </c>
      <c r="N31" s="14">
        <v>0</v>
      </c>
      <c r="O31" s="14">
        <f t="shared" si="0"/>
        <v>46.233110000000003</v>
      </c>
    </row>
    <row r="32" spans="1:15" s="16" customFormat="1" ht="42" customHeight="1" x14ac:dyDescent="0.25">
      <c r="A32" s="9">
        <f t="shared" si="1"/>
        <v>29</v>
      </c>
      <c r="B32" s="10" t="s">
        <v>23</v>
      </c>
      <c r="C32" s="10" t="s">
        <v>17</v>
      </c>
      <c r="D32" s="10" t="s">
        <v>105</v>
      </c>
      <c r="E32" s="10" t="s">
        <v>106</v>
      </c>
      <c r="F32" s="15" t="s">
        <v>107</v>
      </c>
      <c r="G32" s="14">
        <v>475</v>
      </c>
      <c r="H32" s="14">
        <v>0</v>
      </c>
      <c r="I32" s="14">
        <v>0</v>
      </c>
      <c r="J32" s="14">
        <v>0</v>
      </c>
      <c r="K32" s="14">
        <v>237.5</v>
      </c>
      <c r="L32" s="14">
        <v>190</v>
      </c>
      <c r="M32" s="14">
        <v>0</v>
      </c>
      <c r="N32" s="14">
        <v>0</v>
      </c>
      <c r="O32" s="14">
        <f t="shared" si="0"/>
        <v>427.5</v>
      </c>
    </row>
    <row r="33" spans="1:15" s="16" customFormat="1" ht="51.75" customHeight="1" x14ac:dyDescent="0.25">
      <c r="A33" s="9">
        <f t="shared" si="1"/>
        <v>30</v>
      </c>
      <c r="B33" s="10" t="s">
        <v>16</v>
      </c>
      <c r="C33" s="12" t="s">
        <v>17</v>
      </c>
      <c r="D33" s="10" t="s">
        <v>18</v>
      </c>
      <c r="E33" s="10" t="s">
        <v>161</v>
      </c>
      <c r="F33" s="15" t="s">
        <v>108</v>
      </c>
      <c r="G33" s="14">
        <v>31.012509999999999</v>
      </c>
      <c r="H33" s="14">
        <v>0</v>
      </c>
      <c r="I33" s="14">
        <v>0</v>
      </c>
      <c r="J33" s="14">
        <v>0</v>
      </c>
      <c r="K33" s="14">
        <v>31.012509999999999</v>
      </c>
      <c r="L33" s="14">
        <v>0</v>
      </c>
      <c r="M33" s="14">
        <v>0</v>
      </c>
      <c r="N33" s="14">
        <v>0</v>
      </c>
      <c r="O33" s="14">
        <f t="shared" si="0"/>
        <v>31.012509999999999</v>
      </c>
    </row>
    <row r="34" spans="1:15" s="16" customFormat="1" ht="58.5" customHeight="1" x14ac:dyDescent="0.25">
      <c r="A34" s="9">
        <f t="shared" si="1"/>
        <v>31</v>
      </c>
      <c r="B34" s="10" t="s">
        <v>16</v>
      </c>
      <c r="C34" s="10" t="s">
        <v>15</v>
      </c>
      <c r="D34" s="10" t="s">
        <v>18</v>
      </c>
      <c r="E34" s="32" t="s">
        <v>109</v>
      </c>
      <c r="F34" s="15" t="s">
        <v>110</v>
      </c>
      <c r="G34" s="14">
        <v>8.7888199999999994</v>
      </c>
      <c r="H34" s="14">
        <v>0</v>
      </c>
      <c r="I34" s="14">
        <v>0</v>
      </c>
      <c r="J34" s="14">
        <v>0</v>
      </c>
      <c r="K34" s="14">
        <v>8.7888199999999994</v>
      </c>
      <c r="L34" s="14">
        <v>0</v>
      </c>
      <c r="M34" s="14">
        <v>0</v>
      </c>
      <c r="N34" s="14">
        <v>0</v>
      </c>
      <c r="O34" s="14">
        <f t="shared" si="0"/>
        <v>8.7888199999999994</v>
      </c>
    </row>
    <row r="35" spans="1:15" s="16" customFormat="1" ht="50.25" customHeight="1" x14ac:dyDescent="0.25">
      <c r="A35" s="9">
        <f t="shared" si="1"/>
        <v>32</v>
      </c>
      <c r="B35" s="10" t="s">
        <v>24</v>
      </c>
      <c r="C35" s="10" t="s">
        <v>20</v>
      </c>
      <c r="D35" s="10" t="s">
        <v>18</v>
      </c>
      <c r="E35" s="32" t="s">
        <v>170</v>
      </c>
      <c r="F35" s="15" t="s">
        <v>111</v>
      </c>
      <c r="G35" s="14">
        <v>2500</v>
      </c>
      <c r="H35" s="14">
        <v>0</v>
      </c>
      <c r="I35" s="14">
        <v>0</v>
      </c>
      <c r="J35" s="14">
        <v>0</v>
      </c>
      <c r="K35" s="14">
        <v>1000</v>
      </c>
      <c r="L35" s="14">
        <v>200</v>
      </c>
      <c r="M35" s="14">
        <f>(80000000+50000000)/100000</f>
        <v>1300</v>
      </c>
      <c r="N35" s="14">
        <v>0</v>
      </c>
      <c r="O35" s="14">
        <f t="shared" si="0"/>
        <v>2500</v>
      </c>
    </row>
    <row r="36" spans="1:15" s="16" customFormat="1" ht="41.25" customHeight="1" x14ac:dyDescent="0.25">
      <c r="A36" s="9">
        <f t="shared" si="1"/>
        <v>33</v>
      </c>
      <c r="B36" s="18" t="s">
        <v>16</v>
      </c>
      <c r="C36" s="18" t="s">
        <v>17</v>
      </c>
      <c r="D36" s="19" t="s">
        <v>84</v>
      </c>
      <c r="E36" s="19" t="s">
        <v>112</v>
      </c>
      <c r="F36" s="15" t="s">
        <v>113</v>
      </c>
      <c r="G36" s="14">
        <v>1584</v>
      </c>
      <c r="H36" s="14">
        <v>0</v>
      </c>
      <c r="I36" s="14">
        <v>0</v>
      </c>
      <c r="J36" s="14">
        <v>0</v>
      </c>
      <c r="K36" s="21">
        <v>584</v>
      </c>
      <c r="L36" s="21">
        <v>900</v>
      </c>
      <c r="M36" s="21">
        <v>77.81617</v>
      </c>
      <c r="N36" s="21">
        <v>0</v>
      </c>
      <c r="O36" s="14">
        <f t="shared" ref="O36:O53" si="2">SUM(H36:N36)</f>
        <v>1561.8161700000001</v>
      </c>
    </row>
    <row r="37" spans="1:15" s="16" customFormat="1" ht="53.25" customHeight="1" x14ac:dyDescent="0.25">
      <c r="A37" s="9">
        <f t="shared" si="1"/>
        <v>34</v>
      </c>
      <c r="B37" s="10" t="s">
        <v>32</v>
      </c>
      <c r="C37" s="10" t="s">
        <v>20</v>
      </c>
      <c r="D37" s="10" t="s">
        <v>114</v>
      </c>
      <c r="E37" s="10" t="s">
        <v>115</v>
      </c>
      <c r="F37" s="15" t="s">
        <v>116</v>
      </c>
      <c r="G37" s="14">
        <v>230</v>
      </c>
      <c r="H37" s="14">
        <v>0</v>
      </c>
      <c r="I37" s="14">
        <v>0</v>
      </c>
      <c r="J37" s="14">
        <v>0</v>
      </c>
      <c r="K37" s="14">
        <v>0</v>
      </c>
      <c r="L37" s="14">
        <v>115</v>
      </c>
      <c r="M37" s="14">
        <v>92</v>
      </c>
      <c r="N37" s="14">
        <v>0</v>
      </c>
      <c r="O37" s="14">
        <f t="shared" si="2"/>
        <v>207</v>
      </c>
    </row>
    <row r="38" spans="1:15" s="16" customFormat="1" ht="50.25" customHeight="1" x14ac:dyDescent="0.25">
      <c r="A38" s="9">
        <f t="shared" si="1"/>
        <v>35</v>
      </c>
      <c r="B38" s="18" t="s">
        <v>16</v>
      </c>
      <c r="C38" s="18" t="s">
        <v>17</v>
      </c>
      <c r="D38" s="19" t="s">
        <v>84</v>
      </c>
      <c r="E38" s="19" t="s">
        <v>162</v>
      </c>
      <c r="F38" s="15" t="s">
        <v>117</v>
      </c>
      <c r="G38" s="14">
        <v>1568</v>
      </c>
      <c r="H38" s="14">
        <v>0</v>
      </c>
      <c r="I38" s="14">
        <v>0</v>
      </c>
      <c r="J38" s="14">
        <v>0</v>
      </c>
      <c r="K38" s="21" t="s">
        <v>118</v>
      </c>
      <c r="L38" s="21">
        <v>144.38249999999999</v>
      </c>
      <c r="M38" s="21">
        <f>(12938133+12900000)/100000</f>
        <v>258.38132999999999</v>
      </c>
      <c r="N38" s="21">
        <v>129</v>
      </c>
      <c r="O38" s="14">
        <f t="shared" si="2"/>
        <v>531.76382999999998</v>
      </c>
    </row>
    <row r="39" spans="1:15" s="16" customFormat="1" ht="47.25" x14ac:dyDescent="0.25">
      <c r="A39" s="9">
        <f t="shared" si="1"/>
        <v>36</v>
      </c>
      <c r="B39" s="10" t="s">
        <v>51</v>
      </c>
      <c r="C39" s="10" t="s">
        <v>20</v>
      </c>
      <c r="D39" s="10" t="s">
        <v>119</v>
      </c>
      <c r="E39" s="10" t="s">
        <v>120</v>
      </c>
      <c r="F39" s="15" t="s">
        <v>117</v>
      </c>
      <c r="G39" s="14">
        <v>482</v>
      </c>
      <c r="H39" s="14">
        <v>0</v>
      </c>
      <c r="I39" s="14">
        <v>0</v>
      </c>
      <c r="J39" s="14">
        <v>0</v>
      </c>
      <c r="K39" s="14">
        <v>0</v>
      </c>
      <c r="L39" s="14">
        <v>241</v>
      </c>
      <c r="M39" s="14">
        <v>0</v>
      </c>
      <c r="N39" s="14">
        <v>192.8</v>
      </c>
      <c r="O39" s="14">
        <f t="shared" si="2"/>
        <v>433.8</v>
      </c>
    </row>
    <row r="40" spans="1:15" s="16" customFormat="1" ht="47.25" x14ac:dyDescent="0.25">
      <c r="A40" s="9">
        <f t="shared" si="1"/>
        <v>37</v>
      </c>
      <c r="B40" s="10" t="s">
        <v>30</v>
      </c>
      <c r="C40" s="10" t="s">
        <v>122</v>
      </c>
      <c r="D40" s="10" t="s">
        <v>121</v>
      </c>
      <c r="E40" s="10" t="s">
        <v>123</v>
      </c>
      <c r="F40" s="13" t="s">
        <v>117</v>
      </c>
      <c r="G40" s="14">
        <v>300</v>
      </c>
      <c r="H40" s="14">
        <v>0</v>
      </c>
      <c r="I40" s="14">
        <v>0</v>
      </c>
      <c r="J40" s="14">
        <v>0</v>
      </c>
      <c r="K40" s="14">
        <v>0</v>
      </c>
      <c r="L40" s="14">
        <f>(15000000+12000000)/100000</f>
        <v>270</v>
      </c>
      <c r="M40" s="14">
        <v>30</v>
      </c>
      <c r="N40" s="14">
        <v>0</v>
      </c>
      <c r="O40" s="14">
        <f t="shared" si="2"/>
        <v>300</v>
      </c>
    </row>
    <row r="41" spans="1:15" s="16" customFormat="1" ht="37.5" customHeight="1" x14ac:dyDescent="0.25">
      <c r="A41" s="9">
        <f t="shared" si="1"/>
        <v>38</v>
      </c>
      <c r="B41" s="12" t="s">
        <v>28</v>
      </c>
      <c r="C41" s="10" t="s">
        <v>20</v>
      </c>
      <c r="D41" s="10" t="s">
        <v>124</v>
      </c>
      <c r="E41" s="10" t="s">
        <v>125</v>
      </c>
      <c r="F41" s="15" t="s">
        <v>126</v>
      </c>
      <c r="G41" s="14">
        <v>300</v>
      </c>
      <c r="H41" s="14">
        <v>0</v>
      </c>
      <c r="I41" s="14">
        <v>0</v>
      </c>
      <c r="J41" s="14">
        <v>0</v>
      </c>
      <c r="K41" s="14">
        <v>0</v>
      </c>
      <c r="L41" s="14">
        <v>150</v>
      </c>
      <c r="M41" s="14">
        <v>0</v>
      </c>
      <c r="N41" s="14">
        <v>0</v>
      </c>
      <c r="O41" s="14">
        <f t="shared" si="2"/>
        <v>150</v>
      </c>
    </row>
    <row r="42" spans="1:15" s="16" customFormat="1" ht="47.25" x14ac:dyDescent="0.25">
      <c r="A42" s="9">
        <f t="shared" si="1"/>
        <v>39</v>
      </c>
      <c r="B42" s="10" t="s">
        <v>16</v>
      </c>
      <c r="C42" s="10" t="s">
        <v>20</v>
      </c>
      <c r="D42" s="22" t="s">
        <v>127</v>
      </c>
      <c r="E42" s="10" t="s">
        <v>128</v>
      </c>
      <c r="F42" s="13" t="s">
        <v>129</v>
      </c>
      <c r="G42" s="14">
        <v>220</v>
      </c>
      <c r="H42" s="14">
        <v>0</v>
      </c>
      <c r="I42" s="14">
        <v>0</v>
      </c>
      <c r="J42" s="14">
        <v>0</v>
      </c>
      <c r="K42" s="14">
        <v>0</v>
      </c>
      <c r="L42" s="14">
        <v>110</v>
      </c>
      <c r="M42" s="14">
        <v>88</v>
      </c>
      <c r="N42" s="14">
        <v>0</v>
      </c>
      <c r="O42" s="14">
        <f t="shared" si="2"/>
        <v>198</v>
      </c>
    </row>
    <row r="43" spans="1:15" s="16" customFormat="1" ht="63" x14ac:dyDescent="0.25">
      <c r="A43" s="9">
        <f t="shared" si="1"/>
        <v>40</v>
      </c>
      <c r="B43" s="10" t="s">
        <v>130</v>
      </c>
      <c r="C43" s="10" t="s">
        <v>21</v>
      </c>
      <c r="D43" s="10" t="s">
        <v>131</v>
      </c>
      <c r="E43" s="10" t="s">
        <v>132</v>
      </c>
      <c r="F43" s="13" t="s">
        <v>133</v>
      </c>
      <c r="G43" s="14">
        <v>25</v>
      </c>
      <c r="H43" s="14">
        <v>0</v>
      </c>
      <c r="I43" s="14">
        <v>0</v>
      </c>
      <c r="J43" s="14">
        <v>0</v>
      </c>
      <c r="K43" s="14">
        <v>0</v>
      </c>
      <c r="L43" s="14">
        <v>18.75</v>
      </c>
      <c r="M43" s="14">
        <v>6.25</v>
      </c>
      <c r="N43" s="14">
        <v>0</v>
      </c>
      <c r="O43" s="14">
        <f t="shared" si="2"/>
        <v>25</v>
      </c>
    </row>
    <row r="44" spans="1:15" s="16" customFormat="1" ht="31.5" x14ac:dyDescent="0.25">
      <c r="A44" s="9">
        <f t="shared" si="1"/>
        <v>41</v>
      </c>
      <c r="B44" s="12" t="s">
        <v>28</v>
      </c>
      <c r="C44" s="10" t="s">
        <v>21</v>
      </c>
      <c r="D44" s="10" t="s">
        <v>134</v>
      </c>
      <c r="E44" s="10" t="s">
        <v>135</v>
      </c>
      <c r="F44" s="13" t="s">
        <v>136</v>
      </c>
      <c r="G44" s="14">
        <v>0.75</v>
      </c>
      <c r="H44" s="14">
        <v>0</v>
      </c>
      <c r="I44" s="14">
        <v>0</v>
      </c>
      <c r="J44" s="14">
        <v>0</v>
      </c>
      <c r="K44" s="14">
        <v>0</v>
      </c>
      <c r="L44" s="14">
        <v>0.5625</v>
      </c>
      <c r="M44" s="14" t="s">
        <v>118</v>
      </c>
      <c r="N44" s="14">
        <v>0</v>
      </c>
      <c r="O44" s="14">
        <f t="shared" si="2"/>
        <v>0.5625</v>
      </c>
    </row>
    <row r="45" spans="1:15" s="16" customFormat="1" ht="94.5" customHeight="1" x14ac:dyDescent="0.25">
      <c r="A45" s="9">
        <f t="shared" si="1"/>
        <v>42</v>
      </c>
      <c r="B45" s="12" t="s">
        <v>16</v>
      </c>
      <c r="C45" s="11" t="s">
        <v>138</v>
      </c>
      <c r="D45" s="22" t="s">
        <v>137</v>
      </c>
      <c r="E45" s="10" t="s">
        <v>163</v>
      </c>
      <c r="F45" s="13" t="s">
        <v>139</v>
      </c>
      <c r="G45" s="14">
        <f>(50000000+57329106+66472464)/100000</f>
        <v>1738.0156999999999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f>(50000000+57329106+66472464)/100000</f>
        <v>1738.0156999999999</v>
      </c>
      <c r="N45" s="14">
        <v>-2.9508800000000002</v>
      </c>
      <c r="O45" s="14">
        <f t="shared" si="2"/>
        <v>1735.0648199999998</v>
      </c>
    </row>
    <row r="46" spans="1:15" s="16" customFormat="1" ht="69.75" customHeight="1" x14ac:dyDescent="0.25">
      <c r="A46" s="9">
        <f t="shared" si="1"/>
        <v>43</v>
      </c>
      <c r="B46" s="12" t="s">
        <v>27</v>
      </c>
      <c r="C46" s="10" t="s">
        <v>17</v>
      </c>
      <c r="D46" s="10" t="s">
        <v>18</v>
      </c>
      <c r="E46" s="10" t="s">
        <v>140</v>
      </c>
      <c r="F46" s="13" t="s">
        <v>141</v>
      </c>
      <c r="G46" s="14">
        <v>3.61</v>
      </c>
      <c r="H46" s="14">
        <v>0</v>
      </c>
      <c r="I46" s="14">
        <v>0</v>
      </c>
      <c r="J46" s="23">
        <v>0</v>
      </c>
      <c r="K46" s="23">
        <v>0</v>
      </c>
      <c r="L46" s="23">
        <v>0</v>
      </c>
      <c r="M46" s="23">
        <v>3.61</v>
      </c>
      <c r="N46" s="23">
        <v>0</v>
      </c>
      <c r="O46" s="14">
        <f t="shared" si="2"/>
        <v>3.61</v>
      </c>
    </row>
    <row r="47" spans="1:15" s="16" customFormat="1" ht="47.25" x14ac:dyDescent="0.25">
      <c r="A47" s="9">
        <f t="shared" si="1"/>
        <v>44</v>
      </c>
      <c r="B47" s="12" t="s">
        <v>142</v>
      </c>
      <c r="C47" s="10" t="s">
        <v>20</v>
      </c>
      <c r="D47" s="10" t="s">
        <v>137</v>
      </c>
      <c r="E47" s="10" t="s">
        <v>164</v>
      </c>
      <c r="F47" s="13" t="s">
        <v>143</v>
      </c>
      <c r="G47" s="14">
        <v>39.966520000000003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39.966520000000003</v>
      </c>
      <c r="N47" s="14">
        <v>0</v>
      </c>
      <c r="O47" s="14">
        <f t="shared" si="2"/>
        <v>39.966520000000003</v>
      </c>
    </row>
    <row r="48" spans="1:15" s="16" customFormat="1" ht="39" customHeight="1" x14ac:dyDescent="0.25">
      <c r="A48" s="9">
        <f t="shared" si="1"/>
        <v>45</v>
      </c>
      <c r="B48" s="18" t="s">
        <v>16</v>
      </c>
      <c r="C48" s="18" t="s">
        <v>17</v>
      </c>
      <c r="D48" s="10" t="s">
        <v>137</v>
      </c>
      <c r="E48" s="19" t="s">
        <v>144</v>
      </c>
      <c r="F48" s="13" t="s">
        <v>145</v>
      </c>
      <c r="G48" s="14">
        <v>250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24">
        <f>(7500000+7500000+10000000)/100000</f>
        <v>250</v>
      </c>
      <c r="N48" s="24">
        <v>0</v>
      </c>
      <c r="O48" s="14">
        <f t="shared" si="2"/>
        <v>250</v>
      </c>
    </row>
    <row r="49" spans="1:15" ht="54.75" customHeight="1" x14ac:dyDescent="0.25">
      <c r="A49" s="9">
        <f t="shared" si="1"/>
        <v>46</v>
      </c>
      <c r="B49" s="10" t="s">
        <v>30</v>
      </c>
      <c r="C49" s="18" t="s">
        <v>20</v>
      </c>
      <c r="D49" s="10" t="s">
        <v>137</v>
      </c>
      <c r="E49" s="10" t="s">
        <v>165</v>
      </c>
      <c r="F49" s="13" t="s">
        <v>146</v>
      </c>
      <c r="G49" s="14">
        <v>6000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14">
        <v>600</v>
      </c>
      <c r="N49" s="14">
        <v>1000</v>
      </c>
      <c r="O49" s="14">
        <f t="shared" si="2"/>
        <v>1600</v>
      </c>
    </row>
    <row r="50" spans="1:15" ht="38.25" customHeight="1" x14ac:dyDescent="0.25">
      <c r="A50" s="9">
        <f t="shared" si="1"/>
        <v>47</v>
      </c>
      <c r="B50" s="18" t="s">
        <v>16</v>
      </c>
      <c r="C50" s="18" t="s">
        <v>17</v>
      </c>
      <c r="D50" s="10" t="s">
        <v>137</v>
      </c>
      <c r="E50" s="13" t="s">
        <v>166</v>
      </c>
      <c r="F50" s="26" t="s">
        <v>147</v>
      </c>
      <c r="G50" s="14">
        <v>100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14">
        <v>50</v>
      </c>
      <c r="N50" s="14">
        <v>50</v>
      </c>
      <c r="O50" s="14">
        <f t="shared" si="2"/>
        <v>100</v>
      </c>
    </row>
    <row r="51" spans="1:15" ht="36" customHeight="1" x14ac:dyDescent="0.25">
      <c r="A51" s="9">
        <f t="shared" si="1"/>
        <v>48</v>
      </c>
      <c r="B51" s="18" t="s">
        <v>16</v>
      </c>
      <c r="C51" s="18" t="s">
        <v>17</v>
      </c>
      <c r="D51" s="10" t="s">
        <v>137</v>
      </c>
      <c r="E51" s="13" t="s">
        <v>167</v>
      </c>
      <c r="F51" s="26" t="s">
        <v>148</v>
      </c>
      <c r="G51" s="14">
        <v>10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14">
        <v>5</v>
      </c>
      <c r="N51" s="14">
        <v>5</v>
      </c>
      <c r="O51" s="14">
        <f t="shared" si="2"/>
        <v>10</v>
      </c>
    </row>
    <row r="52" spans="1:15" s="16" customFormat="1" ht="47.25" customHeight="1" x14ac:dyDescent="0.25">
      <c r="A52" s="9">
        <f t="shared" si="1"/>
        <v>49</v>
      </c>
      <c r="B52" s="18" t="s">
        <v>16</v>
      </c>
      <c r="C52" s="18" t="s">
        <v>17</v>
      </c>
      <c r="D52" s="10" t="s">
        <v>137</v>
      </c>
      <c r="E52" s="13" t="s">
        <v>168</v>
      </c>
      <c r="F52" s="26" t="s">
        <v>149</v>
      </c>
      <c r="G52" s="14">
        <v>36.84937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36.84937</v>
      </c>
      <c r="O52" s="14">
        <f t="shared" si="2"/>
        <v>36.84937</v>
      </c>
    </row>
    <row r="53" spans="1:15" s="16" customFormat="1" ht="63" x14ac:dyDescent="0.25">
      <c r="A53" s="9">
        <f t="shared" si="1"/>
        <v>50</v>
      </c>
      <c r="B53" s="18" t="s">
        <v>16</v>
      </c>
      <c r="C53" s="10" t="s">
        <v>20</v>
      </c>
      <c r="D53" s="10" t="s">
        <v>137</v>
      </c>
      <c r="E53" s="13" t="s">
        <v>150</v>
      </c>
      <c r="F53" s="26" t="s">
        <v>151</v>
      </c>
      <c r="G53" s="14">
        <v>71.286360000000002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33">
        <v>57.029088000000002</v>
      </c>
      <c r="O53" s="14">
        <f t="shared" si="2"/>
        <v>57.029088000000002</v>
      </c>
    </row>
    <row r="54" spans="1:15" s="30" customFormat="1" x14ac:dyDescent="0.25">
      <c r="A54" s="27" t="s">
        <v>152</v>
      </c>
      <c r="B54" s="27"/>
      <c r="C54" s="28"/>
      <c r="D54" s="27"/>
      <c r="E54" s="28"/>
      <c r="F54" s="28"/>
      <c r="G54" s="29">
        <f>SUM(G4:G53)</f>
        <v>52755.752390000001</v>
      </c>
      <c r="H54" s="29">
        <f>SUM(H4:H27)</f>
        <v>239.05100000000002</v>
      </c>
      <c r="I54" s="29">
        <f>SUM(I4:I27)</f>
        <v>3418.9782200000004</v>
      </c>
      <c r="J54" s="29">
        <f>SUM(J4:J29)</f>
        <v>3947.3</v>
      </c>
      <c r="K54" s="29">
        <f>SUM(K4:K36)</f>
        <v>13002.934439999999</v>
      </c>
      <c r="L54" s="29">
        <f>SUM(L4:L44)</f>
        <v>8074.0105799999992</v>
      </c>
      <c r="M54" s="29">
        <f>SUM(M4:M53)</f>
        <v>5677.5351199999996</v>
      </c>
      <c r="N54" s="29">
        <f>SUM(N4:N53)</f>
        <v>1467.727578</v>
      </c>
      <c r="O54" s="29">
        <f>SUM(O4:O53)</f>
        <v>35827.536938000012</v>
      </c>
    </row>
  </sheetData>
  <mergeCells count="2">
    <mergeCell ref="A1:O1"/>
    <mergeCell ref="A2:O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Projects from 2020-21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2026-09-17T06:33:37Z</cp:lastPrinted>
  <dcterms:created xsi:type="dcterms:W3CDTF">2026-09-17T05:03:06Z</dcterms:created>
  <dcterms:modified xsi:type="dcterms:W3CDTF">2026-09-17T09:28:04Z</dcterms:modified>
</cp:coreProperties>
</file>